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icius.alves\Desktop\"/>
    </mc:Choice>
  </mc:AlternateContent>
  <xr:revisionPtr revIDLastSave="0" documentId="13_ncr:1_{7C369EF3-B60E-4934-981F-0D31AD27A885}" xr6:coauthVersionLast="36" xr6:coauthVersionMax="36" xr10:uidLastSave="{00000000-0000-0000-0000-000000000000}"/>
  <bookViews>
    <workbookView xWindow="0" yWindow="0" windowWidth="8955" windowHeight="3615" xr2:uid="{555683A2-E3A2-4D50-A711-7DA07B194299}"/>
  </bookViews>
  <sheets>
    <sheet name="Cálculo (3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C20" i="1" l="1"/>
  <c r="F5" i="1" l="1"/>
  <c r="I8" i="1" l="1"/>
  <c r="I7" i="1"/>
  <c r="F8" i="1" l="1"/>
  <c r="J8" i="1" s="1"/>
  <c r="F7" i="1"/>
  <c r="J7" i="1" s="1"/>
  <c r="F6" i="1"/>
  <c r="D18" i="1"/>
  <c r="C19" i="1" l="1"/>
  <c r="D19" i="1" s="1"/>
  <c r="G7" i="1"/>
  <c r="G8" i="1"/>
  <c r="G5" i="1"/>
  <c r="I5" i="1" s="1"/>
  <c r="G6" i="1"/>
  <c r="J6" i="1" s="1"/>
  <c r="D20" i="1" l="1"/>
  <c r="I6" i="1"/>
  <c r="J5" i="1"/>
  <c r="L5" i="1" l="1"/>
  <c r="N5" i="1" l="1"/>
  <c r="L6" i="1" s="1"/>
  <c r="N6" i="1" s="1"/>
  <c r="L7" i="1" s="1"/>
  <c r="M5" i="1"/>
  <c r="O5" i="1" s="1"/>
  <c r="P5" i="1"/>
  <c r="P6" i="1" l="1"/>
  <c r="P7" i="1"/>
  <c r="N7" i="1"/>
  <c r="L8" i="1" s="1"/>
  <c r="M6" i="1"/>
  <c r="O6" i="1" s="1"/>
  <c r="P8" i="1" l="1"/>
  <c r="O8" i="1"/>
  <c r="N8" i="1"/>
  <c r="M7" i="1"/>
  <c r="O7" i="1" s="1"/>
  <c r="D11" i="1" l="1"/>
  <c r="M8" i="1"/>
  <c r="D12" i="1" l="1"/>
  <c r="C21" i="1" l="1"/>
  <c r="D21" i="1" s="1"/>
  <c r="T4" i="1" s="1"/>
  <c r="R5" i="1" l="1"/>
  <c r="X5" i="1" l="1"/>
  <c r="AB5" i="1" s="1"/>
  <c r="U5" i="1"/>
  <c r="T5" i="1"/>
  <c r="R6" i="1" s="1"/>
  <c r="U6" i="1" s="1"/>
  <c r="S5" i="1" l="1"/>
  <c r="T6" i="1"/>
  <c r="R7" i="1" s="1"/>
  <c r="U7" i="1" s="1"/>
  <c r="X6" i="1"/>
  <c r="AB6" i="1" s="1"/>
  <c r="S6" i="1" l="1"/>
  <c r="Y7" i="1"/>
  <c r="AA7" i="1" s="1"/>
  <c r="X7" i="1"/>
  <c r="AB7" i="1" s="1"/>
  <c r="T7" i="1"/>
  <c r="R8" i="1" s="1"/>
  <c r="Y8" i="1" s="1"/>
  <c r="AA8" i="1" s="1"/>
  <c r="S7" i="1" l="1"/>
  <c r="W7" i="1" s="1"/>
  <c r="Z7" i="1" s="1"/>
  <c r="T8" i="1"/>
  <c r="S8" i="1" s="1"/>
  <c r="W8" i="1" s="1"/>
  <c r="Z8" i="1" s="1"/>
  <c r="X8" i="1"/>
  <c r="AB8" i="1" s="1"/>
  <c r="U8" i="1"/>
  <c r="C22" i="1" l="1"/>
  <c r="D22" i="1" s="1"/>
  <c r="C23" i="1" s="1"/>
  <c r="D23" i="1" l="1"/>
  <c r="T12" i="1" s="1"/>
  <c r="R13" i="1" s="1"/>
  <c r="U13" i="1" l="1"/>
  <c r="T13" i="1"/>
  <c r="R14" i="1" s="1"/>
  <c r="Y6" i="1" s="1"/>
  <c r="Y5" i="1"/>
  <c r="W5" i="1" s="1"/>
  <c r="Z5" i="1" s="1"/>
  <c r="S13" i="1" l="1"/>
  <c r="T14" i="1"/>
  <c r="R15" i="1" s="1"/>
  <c r="U15" i="1" s="1"/>
  <c r="U14" i="1"/>
  <c r="AA5" i="1"/>
  <c r="C24" i="1"/>
  <c r="D24" i="1" s="1"/>
  <c r="C25" i="1" s="1"/>
  <c r="D25" i="1" s="1"/>
  <c r="S14" i="1"/>
  <c r="AA6" i="1"/>
  <c r="W6" i="1"/>
  <c r="Z6" i="1" s="1"/>
  <c r="T15" i="1" l="1"/>
  <c r="R16" i="1" s="1"/>
  <c r="T16" i="1" s="1"/>
  <c r="S16" i="1" s="1"/>
  <c r="S15" i="1" l="1"/>
  <c r="U16" i="1"/>
</calcChain>
</file>

<file path=xl/sharedStrings.xml><?xml version="1.0" encoding="utf-8"?>
<sst xmlns="http://schemas.openxmlformats.org/spreadsheetml/2006/main" count="49" uniqueCount="32">
  <si>
    <t>Ponderação da política</t>
  </si>
  <si>
    <t>Utilização dos valores</t>
  </si>
  <si>
    <t>Crédito</t>
  </si>
  <si>
    <t>Valor</t>
  </si>
  <si>
    <t>Política</t>
  </si>
  <si>
    <t>Reajuste (%)</t>
  </si>
  <si>
    <t>Reajuste ($)</t>
  </si>
  <si>
    <t>Total</t>
  </si>
  <si>
    <t>Reajuste</t>
  </si>
  <si>
    <t xml:space="preserve"> </t>
  </si>
  <si>
    <t>Utilização</t>
  </si>
  <si>
    <t>Saldo</t>
  </si>
  <si>
    <t>% Pol</t>
  </si>
  <si>
    <t>Ut. Reajuste</t>
  </si>
  <si>
    <t>Ut. Crédito</t>
  </si>
  <si>
    <t>Vlr</t>
  </si>
  <si>
    <t>Pedido - vlr tabela</t>
  </si>
  <si>
    <t>VP</t>
  </si>
  <si>
    <t>Dif. Política</t>
  </si>
  <si>
    <t>Dif política</t>
  </si>
  <si>
    <t>Desconto reajuste</t>
  </si>
  <si>
    <t>Política Atual</t>
  </si>
  <si>
    <t>Ponderada Cartas</t>
  </si>
  <si>
    <t>IPI</t>
  </si>
  <si>
    <t>Memória de Cálculo</t>
  </si>
  <si>
    <t>Cartas de Crédito</t>
  </si>
  <si>
    <t>Pgto. por Carta</t>
  </si>
  <si>
    <t>Pgto. Adicional</t>
  </si>
  <si>
    <t>Utilização dos valores (carta)</t>
  </si>
  <si>
    <t>Utilização dos valores (reaj.)</t>
  </si>
  <si>
    <t>Impostos</t>
  </si>
  <si>
    <t>Verba de Prop.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</si>
</sst>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2" fillId="0" borderId="0" xfId="0" applyFont="1" applyBorder="1" applyAlignment="1">
      <alignment horizontal="center"/>
    </xf>
    <xf numFmtId="164" fontId="0" fillId="0" borderId="0" xfId="1" applyFont="1"/>
    <xf numFmtId="165" fontId="2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/>
    <xf numFmtId="165" fontId="2" fillId="0" borderId="0" xfId="0" applyNumberFormat="1" applyFont="1"/>
    <xf numFmtId="164" fontId="2" fillId="0" borderId="0" xfId="1" applyFont="1"/>
    <xf numFmtId="165" fontId="2" fillId="0" borderId="0" xfId="1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6" fontId="0" fillId="0" borderId="0" xfId="2" applyNumberFormat="1" applyFont="1"/>
    <xf numFmtId="10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/>
    <xf numFmtId="165" fontId="2" fillId="0" borderId="0" xfId="0" applyNumberFormat="1" applyFont="1" applyBorder="1"/>
    <xf numFmtId="0" fontId="0" fillId="0" borderId="8" xfId="0" applyBorder="1"/>
    <xf numFmtId="165" fontId="0" fillId="0" borderId="7" xfId="0" applyNumberFormat="1" applyBorder="1"/>
    <xf numFmtId="165" fontId="0" fillId="0" borderId="0" xfId="0" applyNumberFormat="1" applyBorder="1"/>
    <xf numFmtId="166" fontId="0" fillId="0" borderId="8" xfId="2" applyNumberFormat="1" applyFont="1" applyBorder="1"/>
    <xf numFmtId="165" fontId="0" fillId="0" borderId="9" xfId="0" applyNumberFormat="1" applyBorder="1"/>
    <xf numFmtId="165" fontId="0" fillId="0" borderId="10" xfId="0" applyNumberFormat="1" applyBorder="1"/>
    <xf numFmtId="166" fontId="0" fillId="0" borderId="11" xfId="2" applyNumberFormat="1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0" fillId="0" borderId="7" xfId="0" applyBorder="1"/>
    <xf numFmtId="165" fontId="0" fillId="2" borderId="0" xfId="1" applyNumberFormat="1" applyFont="1" applyFill="1" applyBorder="1"/>
    <xf numFmtId="0" fontId="0" fillId="0" borderId="9" xfId="0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7" xfId="0" applyFill="1" applyBorder="1"/>
    <xf numFmtId="166" fontId="0" fillId="2" borderId="0" xfId="2" applyNumberFormat="1" applyFont="1" applyFill="1" applyBorder="1"/>
    <xf numFmtId="10" fontId="0" fillId="0" borderId="0" xfId="2" applyNumberFormat="1" applyFont="1" applyBorder="1"/>
    <xf numFmtId="10" fontId="0" fillId="0" borderId="8" xfId="2" applyNumberFormat="1" applyFont="1" applyBorder="1"/>
    <xf numFmtId="0" fontId="0" fillId="2" borderId="9" xfId="0" applyFill="1" applyBorder="1"/>
    <xf numFmtId="165" fontId="0" fillId="2" borderId="10" xfId="1" applyNumberFormat="1" applyFont="1" applyFill="1" applyBorder="1"/>
    <xf numFmtId="166" fontId="0" fillId="2" borderId="10" xfId="2" applyNumberFormat="1" applyFont="1" applyFill="1" applyBorder="1"/>
    <xf numFmtId="0" fontId="0" fillId="0" borderId="10" xfId="0" applyBorder="1"/>
    <xf numFmtId="10" fontId="0" fillId="0" borderId="10" xfId="2" applyNumberFormat="1" applyFont="1" applyBorder="1"/>
    <xf numFmtId="10" fontId="0" fillId="0" borderId="11" xfId="2" applyNumberFormat="1" applyFont="1" applyBorder="1"/>
    <xf numFmtId="0" fontId="0" fillId="0" borderId="7" xfId="0" applyBorder="1"/>
    <xf numFmtId="0" fontId="2" fillId="0" borderId="16" xfId="0" applyFont="1" applyBorder="1"/>
    <xf numFmtId="166" fontId="0" fillId="2" borderId="17" xfId="0" applyNumberFormat="1" applyFont="1" applyFill="1" applyBorder="1"/>
    <xf numFmtId="0" fontId="2" fillId="0" borderId="5" xfId="0" applyFont="1" applyFill="1" applyBorder="1" applyAlignment="1">
      <alignment horizontal="center"/>
    </xf>
    <xf numFmtId="165" fontId="0" fillId="0" borderId="8" xfId="0" applyNumberFormat="1" applyBorder="1"/>
    <xf numFmtId="165" fontId="0" fillId="0" borderId="11" xfId="0" applyNumberFormat="1" applyBorder="1"/>
    <xf numFmtId="10" fontId="0" fillId="2" borderId="14" xfId="0" applyNumberFormat="1" applyFont="1" applyFill="1" applyBorder="1"/>
    <xf numFmtId="10" fontId="0" fillId="0" borderId="6" xfId="2" applyNumberFormat="1" applyFont="1" applyBorder="1"/>
    <xf numFmtId="10" fontId="2" fillId="0" borderId="15" xfId="0" applyNumberFormat="1" applyFont="1" applyBorder="1"/>
    <xf numFmtId="164" fontId="0" fillId="2" borderId="0" xfId="1" applyNumberFormat="1" applyFont="1" applyFill="1" applyBorder="1"/>
    <xf numFmtId="164" fontId="0" fillId="0" borderId="8" xfId="0" applyNumberFormat="1" applyBorder="1"/>
    <xf numFmtId="164" fontId="0" fillId="0" borderId="0" xfId="0" applyNumberFormat="1" applyBorder="1"/>
    <xf numFmtId="164" fontId="2" fillId="3" borderId="8" xfId="0" applyNumberFormat="1" applyFont="1" applyFill="1" applyBorder="1"/>
    <xf numFmtId="164" fontId="2" fillId="4" borderId="8" xfId="0" applyNumberFormat="1" applyFont="1" applyFill="1" applyBorder="1"/>
    <xf numFmtId="164" fontId="0" fillId="5" borderId="0" xfId="0" applyNumberFormat="1" applyFill="1" applyBorder="1"/>
    <xf numFmtId="164" fontId="2" fillId="6" borderId="8" xfId="0" applyNumberFormat="1" applyFont="1" applyFill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2" fillId="4" borderId="0" xfId="0" applyNumberFormat="1" applyFont="1" applyFill="1" applyBorder="1"/>
    <xf numFmtId="164" fontId="2" fillId="3" borderId="0" xfId="0" applyNumberFormat="1" applyFont="1" applyFill="1" applyBorder="1"/>
    <xf numFmtId="164" fontId="2" fillId="6" borderId="0" xfId="0" applyNumberFormat="1" applyFont="1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12" xfId="0" applyFont="1" applyBorder="1"/>
    <xf numFmtId="0" fontId="0" fillId="0" borderId="13" xfId="0" applyFont="1" applyBorder="1"/>
    <xf numFmtId="0" fontId="0" fillId="0" borderId="7" xfId="0" applyBorder="1"/>
    <xf numFmtId="0" fontId="0" fillId="0" borderId="0" xfId="0" applyBorder="1"/>
    <xf numFmtId="164" fontId="0" fillId="0" borderId="8" xfId="0" applyNumberFormat="1" applyFont="1" applyFill="1" applyBorder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95041-60C2-4347-8827-06A898DA3B49}">
  <dimension ref="B1:AR30"/>
  <sheetViews>
    <sheetView showGridLines="0" tabSelected="1" workbookViewId="0">
      <selection activeCell="N4" sqref="N4"/>
    </sheetView>
  </sheetViews>
  <sheetFormatPr defaultRowHeight="15" x14ac:dyDescent="0.25"/>
  <cols>
    <col min="1" max="1" width="0.7109375" customWidth="1"/>
    <col min="2" max="2" width="17.42578125" bestFit="1" customWidth="1"/>
    <col min="3" max="3" width="15.7109375" style="1" bestFit="1" customWidth="1"/>
    <col min="4" max="4" width="13.7109375" bestFit="1" customWidth="1"/>
    <col min="5" max="5" width="12.140625" bestFit="1" customWidth="1"/>
    <col min="6" max="6" width="14.28515625" style="2" bestFit="1" customWidth="1"/>
    <col min="7" max="7" width="10" bestFit="1" customWidth="1"/>
    <col min="8" max="8" width="1.7109375" customWidth="1"/>
    <col min="9" max="9" width="8.140625" bestFit="1" customWidth="1"/>
    <col min="10" max="10" width="8.7109375" bestFit="1" customWidth="1"/>
    <col min="11" max="11" width="0.5703125" customWidth="1"/>
    <col min="12" max="12" width="10.28515625" bestFit="1" customWidth="1"/>
    <col min="13" max="13" width="9.28515625" bestFit="1" customWidth="1"/>
    <col min="14" max="14" width="10.5703125" bestFit="1" customWidth="1"/>
    <col min="15" max="15" width="11.28515625" bestFit="1" customWidth="1"/>
    <col min="16" max="16" width="6.140625" bestFit="1" customWidth="1"/>
    <col min="17" max="17" width="0.85546875" customWidth="1"/>
    <col min="18" max="18" width="10.28515625" bestFit="1" customWidth="1"/>
    <col min="19" max="19" width="8.7109375" bestFit="1" customWidth="1"/>
    <col min="20" max="20" width="10.5703125" bestFit="1" customWidth="1"/>
    <col min="21" max="21" width="6.140625" customWidth="1"/>
    <col min="22" max="22" width="0.85546875" customWidth="1"/>
    <col min="23" max="23" width="10.28515625" bestFit="1" customWidth="1"/>
    <col min="24" max="24" width="12.140625" bestFit="1" customWidth="1"/>
    <col min="25" max="25" width="11" bestFit="1" customWidth="1"/>
    <col min="26" max="26" width="8.7109375" bestFit="1" customWidth="1"/>
    <col min="27" max="27" width="8" bestFit="1" customWidth="1"/>
    <col min="28" max="28" width="8.7109375" bestFit="1" customWidth="1"/>
    <col min="29" max="29" width="1.7109375" customWidth="1"/>
    <col min="30" max="30" width="17.42578125" bestFit="1" customWidth="1"/>
    <col min="31" max="31" width="9.7109375" bestFit="1" customWidth="1"/>
    <col min="34" max="34" width="26.28515625" bestFit="1" customWidth="1"/>
    <col min="38" max="38" width="12.42578125" bestFit="1" customWidth="1"/>
    <col min="44" max="44" width="9.140625" style="4"/>
  </cols>
  <sheetData>
    <row r="1" spans="2:39" ht="3.75" customHeight="1" thickBot="1" x14ac:dyDescent="0.3"/>
    <row r="2" spans="2:39" x14ac:dyDescent="0.25">
      <c r="B2" s="75" t="s">
        <v>25</v>
      </c>
      <c r="C2" s="76"/>
      <c r="D2" s="76"/>
      <c r="E2" s="76"/>
      <c r="F2" s="76"/>
      <c r="G2" s="76"/>
      <c r="H2" s="76"/>
      <c r="I2" s="76"/>
      <c r="J2" s="77"/>
      <c r="L2" s="72" t="s">
        <v>0</v>
      </c>
      <c r="M2" s="73"/>
      <c r="N2" s="73"/>
      <c r="O2" s="73"/>
      <c r="P2" s="74"/>
      <c r="Q2" s="3"/>
      <c r="R2" s="72" t="s">
        <v>29</v>
      </c>
      <c r="S2" s="73"/>
      <c r="T2" s="73"/>
      <c r="U2" s="74"/>
      <c r="V2" s="3"/>
      <c r="W2" s="75" t="s">
        <v>1</v>
      </c>
      <c r="X2" s="76"/>
      <c r="Y2" s="76"/>
      <c r="Z2" s="76"/>
      <c r="AA2" s="76"/>
      <c r="AB2" s="77"/>
    </row>
    <row r="3" spans="2:39" s="9" customFormat="1" x14ac:dyDescent="0.25">
      <c r="B3" s="19" t="s">
        <v>2</v>
      </c>
      <c r="C3" s="5" t="s">
        <v>3</v>
      </c>
      <c r="D3" s="16" t="s">
        <v>4</v>
      </c>
      <c r="E3" s="16" t="s">
        <v>5</v>
      </c>
      <c r="F3" s="6" t="s">
        <v>6</v>
      </c>
      <c r="G3" s="7" t="s">
        <v>7</v>
      </c>
      <c r="H3" s="8"/>
      <c r="I3" s="16" t="s">
        <v>2</v>
      </c>
      <c r="J3" s="35" t="s">
        <v>8</v>
      </c>
      <c r="K3" s="9" t="s">
        <v>9</v>
      </c>
      <c r="L3" s="19" t="s">
        <v>10</v>
      </c>
      <c r="M3" s="16" t="s">
        <v>4</v>
      </c>
      <c r="N3" s="16" t="s">
        <v>11</v>
      </c>
      <c r="O3" s="16" t="s">
        <v>7</v>
      </c>
      <c r="P3" s="20" t="s">
        <v>12</v>
      </c>
      <c r="Q3" s="3"/>
      <c r="R3" s="19" t="s">
        <v>10</v>
      </c>
      <c r="S3" s="16" t="s">
        <v>4</v>
      </c>
      <c r="T3" s="16" t="s">
        <v>11</v>
      </c>
      <c r="U3" s="20" t="s">
        <v>12</v>
      </c>
      <c r="V3" s="3"/>
      <c r="W3" s="50" t="s">
        <v>7</v>
      </c>
      <c r="X3" s="7" t="s">
        <v>13</v>
      </c>
      <c r="Y3" s="7" t="s">
        <v>14</v>
      </c>
      <c r="Z3" s="7" t="s">
        <v>11</v>
      </c>
      <c r="AA3" s="7" t="s">
        <v>2</v>
      </c>
      <c r="AB3" s="20" t="s">
        <v>8</v>
      </c>
      <c r="AC3"/>
      <c r="AK3" s="10"/>
    </row>
    <row r="4" spans="2:39" x14ac:dyDescent="0.25">
      <c r="B4" s="30"/>
      <c r="C4" s="12"/>
      <c r="D4" s="3"/>
      <c r="E4" s="3"/>
      <c r="F4" s="13"/>
      <c r="G4" s="8"/>
      <c r="H4" s="8"/>
      <c r="I4" s="3"/>
      <c r="J4" s="36"/>
      <c r="K4" s="9"/>
      <c r="L4" s="21"/>
      <c r="M4" s="18"/>
      <c r="N4" s="68">
        <f>D19</f>
        <v>5000</v>
      </c>
      <c r="O4" s="22"/>
      <c r="P4" s="23"/>
      <c r="Q4" s="3"/>
      <c r="R4" s="21"/>
      <c r="S4" s="18"/>
      <c r="T4" s="67">
        <f>D21</f>
        <v>4168</v>
      </c>
      <c r="U4" s="23"/>
      <c r="V4" s="3"/>
      <c r="W4" s="32"/>
      <c r="X4" s="17"/>
      <c r="Y4" s="17"/>
      <c r="Z4" s="17"/>
      <c r="AA4" s="17"/>
      <c r="AB4" s="23"/>
      <c r="AK4" s="2"/>
    </row>
    <row r="5" spans="2:39" x14ac:dyDescent="0.25">
      <c r="B5" s="37">
        <v>1</v>
      </c>
      <c r="C5" s="33">
        <v>3000</v>
      </c>
      <c r="D5" s="38">
        <v>0.54</v>
      </c>
      <c r="E5" s="38">
        <v>0.1</v>
      </c>
      <c r="F5" s="25">
        <f>C5*E5</f>
        <v>300</v>
      </c>
      <c r="G5" s="25">
        <f>SUM(C5,F5)</f>
        <v>3300</v>
      </c>
      <c r="H5" s="17"/>
      <c r="I5" s="39">
        <f>C5/G5</f>
        <v>0.90909090909090906</v>
      </c>
      <c r="J5" s="40">
        <f>F5/G5</f>
        <v>9.0909090909090912E-2</v>
      </c>
      <c r="L5" s="65">
        <f>IF(N4&gt;G5,-G5,IF(N4=0,0,-($N$4+SUM(L$4:$L4))))</f>
        <v>-3300</v>
      </c>
      <c r="M5" s="25">
        <f>IF(L5&lt;&gt;0,0,N5)</f>
        <v>0</v>
      </c>
      <c r="N5" s="58">
        <f>IF(L5=0,SUM($N$4,$L4:L$5),N4+L5)</f>
        <v>1700</v>
      </c>
      <c r="O5" s="58">
        <f t="shared" ref="O5:O6" si="0">IF(L5=0,-M5,SUM(L5:M5))</f>
        <v>-3300</v>
      </c>
      <c r="P5" s="26">
        <f>IF(L5&lt;&gt;0,D5,$D$10)</f>
        <v>0.54</v>
      </c>
      <c r="Q5" s="3"/>
      <c r="R5" s="65">
        <f>IF(T4&gt;G5,-G5,IF(T4=0,0,-($T$4+SUM(R$4:R4))))</f>
        <v>-3300</v>
      </c>
      <c r="S5" s="25">
        <f>IF(R5&lt;&gt;0,0,T5)</f>
        <v>0</v>
      </c>
      <c r="T5" s="58">
        <f>IF(R5=0,SUM($T$4,$R4:R$5),T4+R5)</f>
        <v>868</v>
      </c>
      <c r="U5" s="26">
        <f>IF(R5&lt;&gt;0,J5,$D$10)</f>
        <v>9.0909090909090912E-2</v>
      </c>
      <c r="V5" s="3"/>
      <c r="W5" s="65">
        <f>SUM(X5,Y5)</f>
        <v>-3300</v>
      </c>
      <c r="X5" s="58">
        <f>IFERROR(R5/G5*F5,0)</f>
        <v>-300</v>
      </c>
      <c r="Y5" s="58">
        <f>R13</f>
        <v>-3000</v>
      </c>
      <c r="Z5" s="25">
        <f>W5+G5</f>
        <v>0</v>
      </c>
      <c r="AA5" s="25">
        <f>Y5+C5</f>
        <v>0</v>
      </c>
      <c r="AB5" s="51">
        <f>X5+F5</f>
        <v>0</v>
      </c>
      <c r="AK5" s="2"/>
    </row>
    <row r="6" spans="2:39" x14ac:dyDescent="0.25">
      <c r="B6" s="37">
        <v>2</v>
      </c>
      <c r="C6" s="33">
        <v>2000</v>
      </c>
      <c r="D6" s="38">
        <v>0.52</v>
      </c>
      <c r="E6" s="38">
        <v>0.1</v>
      </c>
      <c r="F6" s="25">
        <f t="shared" ref="F6:F8" si="1">C6*E6</f>
        <v>200</v>
      </c>
      <c r="G6" s="25">
        <f t="shared" ref="G6:G8" si="2">SUM(C6,F6)</f>
        <v>2200</v>
      </c>
      <c r="H6" s="17"/>
      <c r="I6" s="39">
        <f t="shared" ref="I6" si="3">C6/G6</f>
        <v>0.90909090909090906</v>
      </c>
      <c r="J6" s="40">
        <f t="shared" ref="J6" si="4">F6/G6</f>
        <v>9.0909090909090912E-2</v>
      </c>
      <c r="L6" s="65">
        <f>IF(N5&gt;G6,-G6,IF(N5=0,0,-($N$4+SUM(L$4:$L5))))</f>
        <v>-1700</v>
      </c>
      <c r="M6" s="25">
        <f>IF(L6&lt;&gt;0,0,N6)</f>
        <v>0</v>
      </c>
      <c r="N6" s="25">
        <f>IF(L6=0,SUM($N$4,$L$5:L5),N5+L6)</f>
        <v>0</v>
      </c>
      <c r="O6" s="58">
        <f t="shared" si="0"/>
        <v>-1700</v>
      </c>
      <c r="P6" s="26">
        <f>IF(L6&lt;&gt;0,D6,$D$10)</f>
        <v>0.52</v>
      </c>
      <c r="Q6" s="14"/>
      <c r="R6" s="65">
        <f>IF(T5&gt;G6,-G6,IF(T5=0,0,-($T$4+SUM(R$4:R5))))</f>
        <v>-868</v>
      </c>
      <c r="S6" s="25">
        <f>IF(R6&lt;&gt;0,0,T6)</f>
        <v>0</v>
      </c>
      <c r="T6" s="25">
        <f>IF(R6=0,SUM($T$4,$R5:R$5),T5+R6)</f>
        <v>0</v>
      </c>
      <c r="U6" s="26">
        <f>IF(R6&lt;&gt;0,J6,$D$10)</f>
        <v>9.0909090909090912E-2</v>
      </c>
      <c r="V6" s="14"/>
      <c r="W6" s="65">
        <f>SUM(X6,Y6)</f>
        <v>-1057.4545454545455</v>
      </c>
      <c r="X6" s="58">
        <f>IFERROR(R6/G6*F6,0)</f>
        <v>-78.909090909090907</v>
      </c>
      <c r="Y6" s="58">
        <f>R14</f>
        <v>-978.5454545454545</v>
      </c>
      <c r="Z6" s="25">
        <f t="shared" ref="Z6:Z8" si="5">W6+G6</f>
        <v>1142.5454545454545</v>
      </c>
      <c r="AA6" s="25">
        <f t="shared" ref="AA6:AA8" si="6">Y6+C6</f>
        <v>1021.4545454545455</v>
      </c>
      <c r="AB6" s="51">
        <f t="shared" ref="AB6:AB8" si="7">X6+F6</f>
        <v>121.09090909090909</v>
      </c>
      <c r="AC6" s="2"/>
      <c r="AK6" s="2"/>
    </row>
    <row r="7" spans="2:39" x14ac:dyDescent="0.25">
      <c r="B7" s="37"/>
      <c r="C7" s="33">
        <v>0</v>
      </c>
      <c r="D7" s="38">
        <v>0</v>
      </c>
      <c r="E7" s="38">
        <v>0</v>
      </c>
      <c r="F7" s="25">
        <f t="shared" si="1"/>
        <v>0</v>
      </c>
      <c r="G7" s="25">
        <f t="shared" si="2"/>
        <v>0</v>
      </c>
      <c r="H7" s="17"/>
      <c r="I7" s="39">
        <f>IF(C7&lt;&gt;0,C7/G7,0)</f>
        <v>0</v>
      </c>
      <c r="J7" s="40">
        <f>IF(F7&lt;&gt;0,F7/G7,0)</f>
        <v>0</v>
      </c>
      <c r="L7" s="24">
        <f>IF(N6&gt;G7,-G7,IF(N6=0,0,-($N$4+SUM(L$4:$L6))))</f>
        <v>0</v>
      </c>
      <c r="M7" s="25">
        <f>IF(L7&lt;&gt;0,0,N7)</f>
        <v>0</v>
      </c>
      <c r="N7" s="25">
        <f>IF(L7=0,SUM($N$4,$L$5:L6),N6+L7)</f>
        <v>0</v>
      </c>
      <c r="O7" s="58">
        <f>IF(L7=0,-M7,SUM(L7:M7))</f>
        <v>0</v>
      </c>
      <c r="P7" s="26">
        <f>IF(L7&lt;&gt;0,D7,$D$10)</f>
        <v>0.5</v>
      </c>
      <c r="Q7" s="14"/>
      <c r="R7" s="24">
        <f>IF(T6&gt;G7,-G7,IF(T6=0,0,-($T$4+SUM(R$4:R6))))</f>
        <v>0</v>
      </c>
      <c r="S7" s="25">
        <f>IF(R7&lt;&gt;0,0,T7)</f>
        <v>0</v>
      </c>
      <c r="T7" s="25">
        <f>IF(R7=0,SUM($T$4,$R$5:R6),T6+R7)</f>
        <v>0</v>
      </c>
      <c r="U7" s="26">
        <f>IF(R7&lt;&gt;0,J7,$D$10)</f>
        <v>0.5</v>
      </c>
      <c r="V7" s="14"/>
      <c r="W7" s="65">
        <f t="shared" ref="W7:W8" si="8">SUM(R7:S7)</f>
        <v>0</v>
      </c>
      <c r="X7" s="58">
        <f t="shared" ref="X7:X8" si="9">IFERROR(R7/G7*F7,0)</f>
        <v>0</v>
      </c>
      <c r="Y7" s="58">
        <f t="shared" ref="Y7:Y8" si="10">IFERROR(R7/G7*C7,0)</f>
        <v>0</v>
      </c>
      <c r="Z7" s="25">
        <f t="shared" si="5"/>
        <v>0</v>
      </c>
      <c r="AA7" s="25">
        <f t="shared" si="6"/>
        <v>0</v>
      </c>
      <c r="AB7" s="51">
        <f t="shared" si="7"/>
        <v>0</v>
      </c>
      <c r="AC7" s="2"/>
      <c r="AK7" s="2"/>
    </row>
    <row r="8" spans="2:39" ht="15.75" thickBot="1" x14ac:dyDescent="0.3">
      <c r="B8" s="41"/>
      <c r="C8" s="42">
        <v>0</v>
      </c>
      <c r="D8" s="43">
        <v>0</v>
      </c>
      <c r="E8" s="43">
        <v>0</v>
      </c>
      <c r="F8" s="28">
        <f t="shared" si="1"/>
        <v>0</v>
      </c>
      <c r="G8" s="28">
        <f t="shared" si="2"/>
        <v>0</v>
      </c>
      <c r="H8" s="44"/>
      <c r="I8" s="45">
        <f>IF(C8&lt;&gt;0,C8/G8,0)</f>
        <v>0</v>
      </c>
      <c r="J8" s="46">
        <f>IF(F8&lt;&gt;0,F8/G8,0)</f>
        <v>0</v>
      </c>
      <c r="L8" s="27">
        <f>IF(N7&gt;G8,-G8,IF(N7=0,0,-($N$4+SUM(L$4:$L7))))</f>
        <v>0</v>
      </c>
      <c r="M8" s="28">
        <f>IF(L8&lt;&gt;0,0,N8)</f>
        <v>0</v>
      </c>
      <c r="N8" s="28">
        <f>IF(L8=0,SUM($N$4,$L$5:L7),N7+L8)</f>
        <v>0</v>
      </c>
      <c r="O8" s="28">
        <f t="shared" ref="O8" si="11">IF(L8=0,0,SUM(L8:M8))</f>
        <v>0</v>
      </c>
      <c r="P8" s="29">
        <f>IF(L8&lt;&gt;0,D8,$D$10)</f>
        <v>0.5</v>
      </c>
      <c r="Q8" s="14"/>
      <c r="R8" s="27">
        <f>IF(T7&gt;G8,-G8,IF(T7=0,0,-($T$4+SUM(R$4:R7))))</f>
        <v>0</v>
      </c>
      <c r="S8" s="28">
        <f>IF(R8&lt;&gt;0,0,T8)</f>
        <v>0</v>
      </c>
      <c r="T8" s="28">
        <f>IF(R8=0,SUM($T$4,$R$5:R7),T7+R8)</f>
        <v>0</v>
      </c>
      <c r="U8" s="29">
        <f>IF(R8&lt;&gt;0,J8,$D$10)</f>
        <v>0.5</v>
      </c>
      <c r="V8" s="14"/>
      <c r="W8" s="66">
        <f t="shared" si="8"/>
        <v>0</v>
      </c>
      <c r="X8" s="63">
        <f t="shared" si="9"/>
        <v>0</v>
      </c>
      <c r="Y8" s="63">
        <f t="shared" si="10"/>
        <v>0</v>
      </c>
      <c r="Z8" s="28">
        <f t="shared" si="5"/>
        <v>0</v>
      </c>
      <c r="AA8" s="28">
        <f t="shared" si="6"/>
        <v>0</v>
      </c>
      <c r="AB8" s="52">
        <f t="shared" si="7"/>
        <v>0</v>
      </c>
      <c r="AC8" s="2"/>
      <c r="AM8" s="2"/>
    </row>
    <row r="9" spans="2:39" ht="15.75" thickBot="1" x14ac:dyDescent="0.3">
      <c r="V9" s="14"/>
      <c r="W9" s="2"/>
      <c r="X9" s="2"/>
      <c r="Y9" s="2"/>
      <c r="Z9" s="2"/>
      <c r="AA9" s="2"/>
      <c r="AB9" s="2"/>
      <c r="AC9" s="2"/>
    </row>
    <row r="10" spans="2:39" ht="15.75" thickBot="1" x14ac:dyDescent="0.3">
      <c r="B10" s="78" t="s">
        <v>21</v>
      </c>
      <c r="C10" s="79"/>
      <c r="D10" s="53">
        <v>0.5</v>
      </c>
      <c r="F10" s="48" t="s">
        <v>23</v>
      </c>
      <c r="G10" s="49">
        <v>0.05</v>
      </c>
      <c r="L10" s="2"/>
      <c r="M10" s="2"/>
      <c r="R10" s="72" t="s">
        <v>28</v>
      </c>
      <c r="S10" s="73"/>
      <c r="T10" s="73"/>
      <c r="U10" s="74"/>
    </row>
    <row r="11" spans="2:39" ht="15.75" thickBot="1" x14ac:dyDescent="0.3">
      <c r="B11" s="80" t="s">
        <v>22</v>
      </c>
      <c r="C11" s="81"/>
      <c r="D11" s="54">
        <f>SUMPRODUCT(P5:P9,O5:O9)/SUM(O:O)</f>
        <v>0.53320000000000001</v>
      </c>
      <c r="F11" s="48" t="s">
        <v>31</v>
      </c>
      <c r="G11" s="49">
        <v>0.1</v>
      </c>
      <c r="R11" s="19" t="s">
        <v>10</v>
      </c>
      <c r="S11" s="16" t="s">
        <v>4</v>
      </c>
      <c r="T11" s="16" t="s">
        <v>11</v>
      </c>
      <c r="U11" s="20" t="s">
        <v>12</v>
      </c>
    </row>
    <row r="12" spans="2:39" ht="15.75" thickBot="1" x14ac:dyDescent="0.3">
      <c r="B12" s="70" t="s">
        <v>18</v>
      </c>
      <c r="C12" s="71"/>
      <c r="D12" s="55">
        <f>D10-D11</f>
        <v>-3.3200000000000007E-2</v>
      </c>
      <c r="R12" s="21"/>
      <c r="S12" s="18"/>
      <c r="T12" s="69">
        <f>D23</f>
        <v>3978.5454545454545</v>
      </c>
      <c r="U12" s="23"/>
    </row>
    <row r="13" spans="2:39" x14ac:dyDescent="0.25">
      <c r="E13" s="15"/>
      <c r="R13" s="65">
        <f>IF(C5&gt;T12,T12,C5)*-1</f>
        <v>-3000</v>
      </c>
      <c r="S13" s="25">
        <f>IF(R13&lt;&gt;0,0,T13)</f>
        <v>0</v>
      </c>
      <c r="T13" s="58">
        <f>IF(R13=0,SUM($T$12,$R$12:R12),T12+R13)</f>
        <v>978.5454545454545</v>
      </c>
      <c r="U13" s="26">
        <f>IF(R13&lt;&gt;0,J13,$D$10)</f>
        <v>0</v>
      </c>
    </row>
    <row r="14" spans="2:39" x14ac:dyDescent="0.25">
      <c r="E14" s="15"/>
      <c r="R14" s="65">
        <f>IF(C6&gt;T13,T13,C6)*-1</f>
        <v>-978.5454545454545</v>
      </c>
      <c r="S14" s="25">
        <f>IF(R14&lt;&gt;0,0,T14)</f>
        <v>0</v>
      </c>
      <c r="T14" s="25">
        <f>IF(R14=0,SUM($T$12,$R$12:R13),T13+R14)</f>
        <v>0</v>
      </c>
      <c r="U14" s="26">
        <f>IF(R14&lt;&gt;0,J14,$D$10)</f>
        <v>0</v>
      </c>
    </row>
    <row r="15" spans="2:39" ht="15.75" thickBot="1" x14ac:dyDescent="0.3">
      <c r="R15" s="24">
        <f>IF(T14&gt;G15,-G15,IF(T14=0,0,-($T$4+SUM(R$4:R14))))</f>
        <v>0</v>
      </c>
      <c r="S15" s="25">
        <f>IF(R15&lt;&gt;0,0,T15)</f>
        <v>0</v>
      </c>
      <c r="T15" s="25">
        <f>IF(R15=0,SUM($T$12,$R$12:R14),T14+R15)</f>
        <v>0</v>
      </c>
      <c r="U15" s="26">
        <f>IF(R15&lt;&gt;0,J15,$D$10)</f>
        <v>0.5</v>
      </c>
    </row>
    <row r="16" spans="2:39" ht="15.75" thickBot="1" x14ac:dyDescent="0.3">
      <c r="B16" s="72" t="s">
        <v>24</v>
      </c>
      <c r="C16" s="73"/>
      <c r="D16" s="74"/>
      <c r="R16" s="27">
        <f>IF(T15&gt;G16,-G16,IF(T15=0,0,-($T$4+SUM(R$4:R15))))</f>
        <v>0</v>
      </c>
      <c r="S16" s="28">
        <f>IF(R16&lt;&gt;0,0,T16)</f>
        <v>0</v>
      </c>
      <c r="T16" s="28">
        <f>IF(R16=0,SUM($T$12,$R$12:R15),T15+R16)</f>
        <v>0</v>
      </c>
      <c r="U16" s="29">
        <f>IF(R16&lt;&gt;0,J16,$D$10)</f>
        <v>0.5</v>
      </c>
      <c r="Y16" s="4"/>
    </row>
    <row r="17" spans="2:26" x14ac:dyDescent="0.25">
      <c r="B17" s="31"/>
      <c r="C17" s="16" t="s">
        <v>15</v>
      </c>
      <c r="D17" s="35" t="s">
        <v>11</v>
      </c>
      <c r="W17" s="9"/>
      <c r="X17" s="9"/>
      <c r="Y17" s="11"/>
      <c r="Z17" s="9"/>
    </row>
    <row r="18" spans="2:26" x14ac:dyDescent="0.25">
      <c r="B18" s="47" t="s">
        <v>16</v>
      </c>
      <c r="C18" s="56">
        <v>10000</v>
      </c>
      <c r="D18" s="57">
        <f>C18</f>
        <v>10000</v>
      </c>
      <c r="Y18" s="4"/>
    </row>
    <row r="19" spans="2:26" x14ac:dyDescent="0.25">
      <c r="B19" s="47" t="s">
        <v>4</v>
      </c>
      <c r="C19" s="58">
        <f>D18*-$D$10</f>
        <v>-5000</v>
      </c>
      <c r="D19" s="59">
        <f t="shared" ref="D19:D25" si="12">D18+C19</f>
        <v>5000</v>
      </c>
      <c r="Y19" s="4"/>
    </row>
    <row r="20" spans="2:26" x14ac:dyDescent="0.25">
      <c r="B20" s="47" t="s">
        <v>17</v>
      </c>
      <c r="C20" s="58">
        <f>D19*G11*-1</f>
        <v>-500</v>
      </c>
      <c r="D20" s="82">
        <f t="shared" si="12"/>
        <v>4500</v>
      </c>
      <c r="Y20" s="4"/>
    </row>
    <row r="21" spans="2:26" x14ac:dyDescent="0.25">
      <c r="B21" s="47" t="s">
        <v>19</v>
      </c>
      <c r="C21" s="58">
        <f>D18*D12</f>
        <v>-332.00000000000006</v>
      </c>
      <c r="D21" s="60">
        <f t="shared" si="12"/>
        <v>4168</v>
      </c>
      <c r="Y21" s="4"/>
    </row>
    <row r="22" spans="2:26" x14ac:dyDescent="0.25">
      <c r="B22" s="47" t="s">
        <v>20</v>
      </c>
      <c r="C22" s="58">
        <f>SUM(X5:X8)</f>
        <v>-378.90909090909088</v>
      </c>
      <c r="D22" s="57">
        <f>D21+C22</f>
        <v>3789.090909090909</v>
      </c>
      <c r="Y22" s="4"/>
    </row>
    <row r="23" spans="2:26" x14ac:dyDescent="0.25">
      <c r="B23" s="47" t="s">
        <v>30</v>
      </c>
      <c r="C23" s="61">
        <f>D22*G10</f>
        <v>189.45454545454547</v>
      </c>
      <c r="D23" s="62">
        <f>D22+C23</f>
        <v>3978.5454545454545</v>
      </c>
      <c r="Y23" s="14"/>
    </row>
    <row r="24" spans="2:26" x14ac:dyDescent="0.25">
      <c r="B24" s="47" t="s">
        <v>26</v>
      </c>
      <c r="C24" s="58">
        <f>SUM(Y5:Y8)</f>
        <v>-3978.5454545454545</v>
      </c>
      <c r="D24" s="57">
        <f>D23+C24</f>
        <v>0</v>
      </c>
    </row>
    <row r="25" spans="2:26" ht="15.75" thickBot="1" x14ac:dyDescent="0.3">
      <c r="B25" s="34" t="s">
        <v>27</v>
      </c>
      <c r="C25" s="63">
        <f>-D24</f>
        <v>0</v>
      </c>
      <c r="D25" s="64">
        <f t="shared" si="12"/>
        <v>0</v>
      </c>
    </row>
    <row r="26" spans="2:26" customFormat="1" x14ac:dyDescent="0.25">
      <c r="C26" s="2"/>
      <c r="D26" s="2"/>
      <c r="F26" s="2"/>
    </row>
    <row r="27" spans="2:26" x14ac:dyDescent="0.25">
      <c r="D27" s="2"/>
    </row>
    <row r="28" spans="2:26" x14ac:dyDescent="0.25">
      <c r="D28" s="2"/>
      <c r="E28" s="2"/>
    </row>
    <row r="30" spans="2:26" x14ac:dyDescent="0.25">
      <c r="D30" s="2"/>
      <c r="E30" s="2"/>
    </row>
  </sheetData>
  <mergeCells count="9">
    <mergeCell ref="B12:C12"/>
    <mergeCell ref="B16:D16"/>
    <mergeCell ref="R10:U10"/>
    <mergeCell ref="B2:J2"/>
    <mergeCell ref="W2:AB2"/>
    <mergeCell ref="L2:P2"/>
    <mergeCell ref="R2:U2"/>
    <mergeCell ref="B10:C10"/>
    <mergeCell ref="B11:C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Cálculo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Possebon de Oliveira</dc:creator>
  <cp:lastModifiedBy>Vinicius Garibaldi Alves</cp:lastModifiedBy>
  <dcterms:created xsi:type="dcterms:W3CDTF">2019-04-11T19:27:56Z</dcterms:created>
  <dcterms:modified xsi:type="dcterms:W3CDTF">2020-02-10T12:00:00Z</dcterms:modified>
</cp:coreProperties>
</file>